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sdk\Documents\SdK\IFSHT\Website\Delegate info to upload 2022\2022 Council Documents\"/>
    </mc:Choice>
  </mc:AlternateContent>
  <xr:revisionPtr revIDLastSave="0" documentId="8_{E0839B97-ECD3-4438-870C-8E7B872F991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 2020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1" l="1"/>
  <c r="G52" i="1"/>
  <c r="G51" i="1"/>
  <c r="G15" i="1"/>
  <c r="G14" i="1"/>
  <c r="G11" i="1"/>
  <c r="G23" i="1"/>
  <c r="G21" i="1"/>
  <c r="G19" i="1"/>
  <c r="H67" i="1"/>
  <c r="H62" i="1"/>
  <c r="H69" i="1" s="1"/>
  <c r="H48" i="1"/>
  <c r="F37" i="1"/>
  <c r="H30" i="1"/>
  <c r="H25" i="1"/>
  <c r="F67" i="1"/>
  <c r="G42" i="1"/>
  <c r="G47" i="1"/>
  <c r="D48" i="1"/>
  <c r="E48" i="1"/>
  <c r="E69" i="1" s="1"/>
  <c r="G29" i="1"/>
  <c r="G28" i="1"/>
  <c r="F30" i="1"/>
  <c r="E30" i="1"/>
  <c r="F25" i="1"/>
  <c r="E25" i="1"/>
  <c r="G58" i="1"/>
  <c r="G46" i="1"/>
  <c r="F44" i="1"/>
  <c r="G44" i="1" s="1"/>
  <c r="F43" i="1"/>
  <c r="G43" i="1" s="1"/>
  <c r="F41" i="1"/>
  <c r="G41" i="1" s="1"/>
  <c r="F36" i="1"/>
  <c r="G36" i="1" s="1"/>
  <c r="F4" i="1"/>
  <c r="G4" i="1" s="1"/>
  <c r="F5" i="1"/>
  <c r="G5" i="1" s="1"/>
  <c r="F6" i="1"/>
  <c r="G6" i="1" s="1"/>
  <c r="E7" i="1"/>
  <c r="E31" i="1" s="1"/>
  <c r="G66" i="1"/>
  <c r="G65" i="1"/>
  <c r="G64" i="1"/>
  <c r="D67" i="1"/>
  <c r="D62" i="1"/>
  <c r="D30" i="1"/>
  <c r="D25" i="1"/>
  <c r="D7" i="1"/>
  <c r="G25" i="1" l="1"/>
  <c r="H31" i="1"/>
  <c r="H71" i="1" s="1"/>
  <c r="D31" i="1"/>
  <c r="E71" i="1"/>
  <c r="F48" i="1"/>
  <c r="F69" i="1" s="1"/>
  <c r="G48" i="1"/>
  <c r="G30" i="1"/>
  <c r="F7" i="1"/>
  <c r="F31" i="1" s="1"/>
  <c r="F71" i="1" l="1"/>
  <c r="C48" i="1" l="1"/>
  <c r="C30" i="1"/>
  <c r="C25" i="1"/>
  <c r="C7" i="1" l="1"/>
  <c r="G7" i="1" s="1"/>
  <c r="C16" i="1"/>
  <c r="G16" i="1" s="1"/>
  <c r="C53" i="1"/>
  <c r="C62" i="1"/>
  <c r="G62" i="1" s="1"/>
  <c r="C67" i="1"/>
  <c r="G67" i="1" s="1"/>
  <c r="G31" i="1" l="1"/>
  <c r="G69" i="1"/>
  <c r="C31" i="1"/>
  <c r="C69" i="1"/>
  <c r="C73" i="1" l="1"/>
  <c r="C71" i="1"/>
  <c r="G71" i="1"/>
  <c r="D69" i="1"/>
  <c r="D71" i="1" s="1"/>
</calcChain>
</file>

<file path=xl/sharedStrings.xml><?xml version="1.0" encoding="utf-8"?>
<sst xmlns="http://schemas.openxmlformats.org/spreadsheetml/2006/main" count="109" uniqueCount="90">
  <si>
    <t>Contingency Fund</t>
  </si>
  <si>
    <t>NOTE:</t>
  </si>
  <si>
    <t xml:space="preserve">Net Income:  </t>
  </si>
  <si>
    <t xml:space="preserve"> </t>
  </si>
  <si>
    <t>Total Expenses:</t>
  </si>
  <si>
    <t>EXPENSES TOTAL</t>
  </si>
  <si>
    <t>Subtotal</t>
  </si>
  <si>
    <t>Secretary</t>
  </si>
  <si>
    <t xml:space="preserve">EXCO Meetings </t>
  </si>
  <si>
    <t>President's Expenses</t>
  </si>
  <si>
    <t>General Fund</t>
  </si>
  <si>
    <t>International Teaching Award</t>
  </si>
  <si>
    <t>Donations</t>
  </si>
  <si>
    <t>IFSHT onsite Expenses</t>
  </si>
  <si>
    <t>Miscellaneous</t>
  </si>
  <si>
    <t>PayPal Costs</t>
  </si>
  <si>
    <t>Banking Costs</t>
  </si>
  <si>
    <t>Webpage and related functions</t>
  </si>
  <si>
    <t>Administrative</t>
  </si>
  <si>
    <t>Operational</t>
  </si>
  <si>
    <t>EXPENSES</t>
  </si>
  <si>
    <t>Total Income</t>
  </si>
  <si>
    <t>INCOMES TOTAL</t>
  </si>
  <si>
    <t>Website Ads</t>
  </si>
  <si>
    <t>Registrant levy (10% /registrant)</t>
  </si>
  <si>
    <t>Associate Fee</t>
  </si>
  <si>
    <t>Corresponding fee</t>
  </si>
  <si>
    <t>Society fee</t>
  </si>
  <si>
    <t>Membership</t>
  </si>
  <si>
    <t>International Teaching Grant</t>
  </si>
  <si>
    <t>Seed Money</t>
  </si>
  <si>
    <t>Estimate 6 members @ $30/3 yrs</t>
  </si>
  <si>
    <t>Estimate 9 members @ $20/3 yrs</t>
  </si>
  <si>
    <t>Triennial Congress</t>
  </si>
  <si>
    <t>Pre-Congress site visits, required liaison meetings</t>
  </si>
  <si>
    <t>LINE ITEM</t>
  </si>
  <si>
    <t>Plan to renew contract 21 June 2019</t>
  </si>
  <si>
    <t>office expenses</t>
  </si>
  <si>
    <t>postage</t>
  </si>
  <si>
    <t>fees</t>
  </si>
  <si>
    <t>Sponsorship</t>
  </si>
  <si>
    <t>New Member Fee Structure implemented 01.01.20</t>
  </si>
  <si>
    <t>NOTES</t>
  </si>
  <si>
    <t>Sponsorship Income</t>
  </si>
  <si>
    <t>New line item</t>
  </si>
  <si>
    <t>Other Income</t>
  </si>
  <si>
    <t>Educational ads listed on IFSHT website for a fee</t>
  </si>
  <si>
    <t>$2/member for each full member society</t>
  </si>
  <si>
    <t>London 2022</t>
  </si>
  <si>
    <t>General donations not otherwise designated</t>
  </si>
  <si>
    <t>See subheadings below for tracking of administrative expenses</t>
  </si>
  <si>
    <t>IT subscriptions</t>
  </si>
  <si>
    <t>Examples:  teamwork virtual office, survey monkey, constant contact</t>
  </si>
  <si>
    <t>Examples:  copies, stationery, clerical supplies</t>
  </si>
  <si>
    <t>Examples:  mailing legal documents, mailing donated dynamometers</t>
  </si>
  <si>
    <t>Examples: notary and bank fees related to chaneover of EXCO</t>
  </si>
  <si>
    <t xml:space="preserve">Public Relations/Marketing </t>
  </si>
  <si>
    <t>Financial Services</t>
  </si>
  <si>
    <t>In case of audit or other accounting services needed</t>
  </si>
  <si>
    <t>Allocation of funds depends on income to fund</t>
  </si>
  <si>
    <t>Primary Bank account fees (i.e for transactions)</t>
  </si>
  <si>
    <t>PayPal account fees (i.e. for transactions)</t>
  </si>
  <si>
    <t>Example:  postcards, fliers and ads for Triennial Congress</t>
  </si>
  <si>
    <t>Silent Auction Speaker Fund</t>
  </si>
  <si>
    <t>Includes webmaster fee, management and upgrades</t>
  </si>
  <si>
    <t>Exec Committee</t>
  </si>
  <si>
    <t>Triennial Congress Travel Grant</t>
  </si>
  <si>
    <t>Professional Design Layout</t>
  </si>
  <si>
    <t>Paid contract person to assist IFSHT Update Editor</t>
  </si>
  <si>
    <t>EXCO/Council mtgs, Speaker/Delegate lunch, P. Pres. event, speaker gifts, awards</t>
  </si>
  <si>
    <t>Evelyn Mackin IFSHT Congress Grant</t>
  </si>
  <si>
    <t>To help members pay their membership fee.  General donations not otherwise designated</t>
  </si>
  <si>
    <t>Actual 2020</t>
  </si>
  <si>
    <t>Variance</t>
  </si>
  <si>
    <t>Actual 2021</t>
  </si>
  <si>
    <t>2020 +2021 totals</t>
  </si>
  <si>
    <t>Miscellaeous expenses</t>
  </si>
  <si>
    <t>Newsletter</t>
  </si>
  <si>
    <t xml:space="preserve">Unexpected income (i.e. donations for special projects, etc.). </t>
  </si>
  <si>
    <t xml:space="preserve">Estimated final </t>
  </si>
  <si>
    <t>BUDG+C1:F1ET 2020-2022</t>
  </si>
  <si>
    <t xml:space="preserve">EXCO may vote to exceed budgetted expense by 10% if necessary </t>
  </si>
  <si>
    <t>9761.17 donated from IFSSH,2768.53 taken from reserves</t>
  </si>
  <si>
    <t>2561.66 donated from IFSSH, 795.23 taken from reserves</t>
  </si>
  <si>
    <t>Income 2019 Silent Auction. Taken from reserves</t>
  </si>
  <si>
    <t xml:space="preserve">depends on where EXCO members live/ </t>
  </si>
  <si>
    <t>Also includes Social Media</t>
  </si>
  <si>
    <t>To help members attend meeting-everything is paid for</t>
  </si>
  <si>
    <t>For members that need funding and/or speakers in need of funding</t>
  </si>
  <si>
    <t>Earned in Berlin, spent for London. To help speakers attend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</si>
</sst>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3" fillId="0" borderId="0"/>
    <xf numFmtId="166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1" xfId="0" applyFont="1" applyBorder="1"/>
    <xf numFmtId="0" fontId="0" fillId="0" borderId="1" xfId="0" applyBorder="1"/>
    <xf numFmtId="0" fontId="4" fillId="3" borderId="1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4" fillId="4" borderId="1" xfId="0" applyFont="1" applyFill="1" applyBorder="1"/>
    <xf numFmtId="0" fontId="0" fillId="4" borderId="1" xfId="0" applyFill="1" applyBorder="1"/>
    <xf numFmtId="0" fontId="6" fillId="2" borderId="1" xfId="0" applyFont="1" applyFill="1" applyBorder="1"/>
    <xf numFmtId="166" fontId="1" fillId="3" borderId="1" xfId="4" applyFill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3" xfId="0" applyBorder="1" applyAlignment="1">
      <alignment wrapText="1"/>
    </xf>
    <xf numFmtId="165" fontId="1" fillId="2" borderId="0" xfId="1" applyFill="1" applyAlignment="1">
      <alignment horizontal="right" wrapText="1"/>
    </xf>
    <xf numFmtId="165" fontId="1" fillId="3" borderId="0" xfId="1" applyFill="1" applyAlignment="1">
      <alignment horizontal="right" wrapText="1"/>
    </xf>
    <xf numFmtId="164" fontId="1" fillId="0" borderId="1" xfId="1" applyNumberFormat="1" applyBorder="1" applyAlignment="1">
      <alignment horizontal="right" wrapText="1"/>
    </xf>
    <xf numFmtId="165" fontId="1" fillId="0" borderId="1" xfId="1" applyBorder="1" applyAlignment="1">
      <alignment horizontal="right" wrapText="1"/>
    </xf>
    <xf numFmtId="164" fontId="1" fillId="2" borderId="1" xfId="1" applyNumberFormat="1" applyFill="1" applyBorder="1" applyAlignment="1">
      <alignment horizontal="right" wrapText="1"/>
    </xf>
    <xf numFmtId="164" fontId="4" fillId="4" borderId="1" xfId="1" applyNumberFormat="1" applyFont="1" applyFill="1" applyBorder="1" applyAlignment="1">
      <alignment horizontal="right" wrapText="1"/>
    </xf>
    <xf numFmtId="164" fontId="4" fillId="2" borderId="1" xfId="1" applyNumberFormat="1" applyFont="1" applyFill="1" applyBorder="1" applyAlignment="1">
      <alignment horizontal="right" wrapText="1"/>
    </xf>
    <xf numFmtId="164" fontId="1" fillId="3" borderId="1" xfId="1" applyNumberFormat="1" applyFill="1" applyBorder="1" applyAlignment="1">
      <alignment horizontal="right" wrapText="1"/>
    </xf>
    <xf numFmtId="164" fontId="6" fillId="2" borderId="1" xfId="1" applyNumberFormat="1" applyFont="1" applyFill="1" applyBorder="1" applyAlignment="1">
      <alignment horizontal="right" wrapText="1"/>
    </xf>
    <xf numFmtId="164" fontId="4" fillId="4" borderId="1" xfId="1" applyNumberFormat="1" applyFont="1" applyFill="1" applyBorder="1" applyAlignment="1">
      <alignment wrapText="1"/>
    </xf>
    <xf numFmtId="164" fontId="4" fillId="2" borderId="1" xfId="1" applyNumberFormat="1" applyFont="1" applyFill="1" applyBorder="1" applyAlignment="1">
      <alignment wrapText="1"/>
    </xf>
    <xf numFmtId="0" fontId="6" fillId="0" borderId="1" xfId="2" applyFont="1" applyBorder="1" applyAlignment="1">
      <alignment wrapText="1"/>
    </xf>
    <xf numFmtId="0" fontId="6" fillId="2" borderId="1" xfId="2" applyFont="1" applyFill="1" applyBorder="1" applyAlignment="1">
      <alignment wrapText="1"/>
    </xf>
    <xf numFmtId="165" fontId="7" fillId="3" borderId="0" xfId="1" applyFont="1" applyFill="1" applyAlignment="1">
      <alignment horizontal="left" wrapText="1"/>
    </xf>
    <xf numFmtId="165" fontId="8" fillId="2" borderId="0" xfId="1" applyFont="1" applyFill="1" applyAlignment="1">
      <alignment horizontal="left" wrapText="1"/>
    </xf>
    <xf numFmtId="165" fontId="8" fillId="3" borderId="0" xfId="1" applyFont="1" applyFill="1" applyAlignment="1">
      <alignment horizontal="left" wrapText="1"/>
    </xf>
    <xf numFmtId="165" fontId="8" fillId="2" borderId="1" xfId="1" applyFont="1" applyFill="1" applyBorder="1" applyAlignment="1">
      <alignment horizontal="left" wrapText="1"/>
    </xf>
    <xf numFmtId="165" fontId="8" fillId="0" borderId="1" xfId="1" applyFont="1" applyBorder="1" applyAlignment="1">
      <alignment horizontal="left" wrapText="1"/>
    </xf>
    <xf numFmtId="0" fontId="0" fillId="3" borderId="4" xfId="0" applyFill="1" applyBorder="1" applyAlignment="1">
      <alignment wrapText="1"/>
    </xf>
    <xf numFmtId="0" fontId="0" fillId="2" borderId="1" xfId="0" applyFill="1" applyBorder="1" applyAlignment="1">
      <alignment wrapText="1"/>
    </xf>
    <xf numFmtId="165" fontId="7" fillId="4" borderId="1" xfId="1" applyFont="1" applyFill="1" applyBorder="1" applyAlignment="1">
      <alignment horizontal="left" wrapText="1"/>
    </xf>
    <xf numFmtId="0" fontId="4" fillId="4" borderId="1" xfId="0" applyFont="1" applyFill="1" applyBorder="1" applyAlignment="1">
      <alignment wrapText="1"/>
    </xf>
    <xf numFmtId="165" fontId="7" fillId="2" borderId="1" xfId="1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164" fontId="4" fillId="3" borderId="1" xfId="1" applyNumberFormat="1" applyFont="1" applyFill="1" applyBorder="1" applyAlignment="1">
      <alignment wrapText="1"/>
    </xf>
    <xf numFmtId="165" fontId="7" fillId="3" borderId="1" xfId="1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165" fontId="8" fillId="3" borderId="1" xfId="1" applyFont="1" applyFill="1" applyBorder="1" applyAlignment="1">
      <alignment horizontal="left" wrapText="1"/>
    </xf>
    <xf numFmtId="0" fontId="0" fillId="3" borderId="1" xfId="0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>
      <alignment wrapText="1"/>
    </xf>
    <xf numFmtId="164" fontId="4" fillId="3" borderId="1" xfId="1" applyNumberFormat="1" applyFont="1" applyFill="1" applyBorder="1" applyAlignment="1">
      <alignment horizontal="right" wrapText="1"/>
    </xf>
    <xf numFmtId="0" fontId="0" fillId="4" borderId="1" xfId="0" applyFill="1" applyBorder="1" applyAlignment="1">
      <alignment wrapText="1"/>
    </xf>
    <xf numFmtId="164" fontId="5" fillId="3" borderId="1" xfId="1" applyNumberFormat="1" applyFont="1" applyFill="1" applyBorder="1" applyAlignment="1">
      <alignment horizontal="right" wrapText="1"/>
    </xf>
    <xf numFmtId="164" fontId="1" fillId="4" borderId="1" xfId="1" applyNumberFormat="1" applyFill="1" applyBorder="1" applyAlignment="1">
      <alignment horizontal="right" wrapText="1"/>
    </xf>
    <xf numFmtId="165" fontId="8" fillId="4" borderId="1" xfId="1" applyFont="1" applyFill="1" applyBorder="1" applyAlignment="1">
      <alignment horizontal="left" wrapText="1"/>
    </xf>
    <xf numFmtId="164" fontId="4" fillId="0" borderId="1" xfId="1" applyNumberFormat="1" applyFont="1" applyBorder="1" applyAlignment="1">
      <alignment horizontal="right" wrapText="1"/>
    </xf>
    <xf numFmtId="165" fontId="7" fillId="0" borderId="1" xfId="1" applyFont="1" applyBorder="1" applyAlignment="1">
      <alignment horizontal="left" wrapText="1"/>
    </xf>
    <xf numFmtId="165" fontId="9" fillId="2" borderId="1" xfId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166" fontId="8" fillId="3" borderId="1" xfId="4" applyFont="1" applyFill="1" applyBorder="1" applyAlignment="1">
      <alignment horizontal="left" wrapText="1"/>
    </xf>
    <xf numFmtId="166" fontId="1" fillId="3" borderId="1" xfId="4" applyFill="1" applyBorder="1" applyAlignment="1">
      <alignment wrapText="1"/>
    </xf>
    <xf numFmtId="164" fontId="4" fillId="3" borderId="1" xfId="1" applyNumberFormat="1" applyFont="1" applyFill="1" applyBorder="1" applyAlignment="1">
      <alignment horizontal="center" wrapText="1"/>
    </xf>
    <xf numFmtId="0" fontId="4" fillId="3" borderId="0" xfId="0" applyFont="1" applyFill="1" applyAlignment="1">
      <alignment wrapText="1"/>
    </xf>
    <xf numFmtId="165" fontId="4" fillId="3" borderId="0" xfId="1" applyFont="1" applyFill="1" applyAlignment="1">
      <alignment horizontal="right" wrapText="1"/>
    </xf>
    <xf numFmtId="0" fontId="4" fillId="2" borderId="0" xfId="0" applyFont="1" applyFill="1" applyAlignment="1">
      <alignment wrapText="1"/>
    </xf>
    <xf numFmtId="165" fontId="1" fillId="2" borderId="1" xfId="1" applyFill="1" applyBorder="1" applyAlignment="1">
      <alignment horizontal="right" wrapText="1"/>
    </xf>
    <xf numFmtId="165" fontId="4" fillId="4" borderId="1" xfId="1" applyFont="1" applyFill="1" applyBorder="1" applyAlignment="1">
      <alignment horizontal="right" wrapText="1"/>
    </xf>
    <xf numFmtId="165" fontId="4" fillId="2" borderId="1" xfId="1" applyFont="1" applyFill="1" applyBorder="1" applyAlignment="1">
      <alignment horizontal="right" wrapText="1"/>
    </xf>
    <xf numFmtId="165" fontId="4" fillId="3" borderId="1" xfId="1" applyFont="1" applyFill="1" applyBorder="1" applyAlignment="1">
      <alignment wrapText="1"/>
    </xf>
    <xf numFmtId="165" fontId="1" fillId="3" borderId="1" xfId="1" applyFill="1" applyBorder="1" applyAlignment="1">
      <alignment horizontal="right" wrapText="1"/>
    </xf>
    <xf numFmtId="165" fontId="4" fillId="3" borderId="1" xfId="1" applyFont="1" applyFill="1" applyBorder="1" applyAlignment="1">
      <alignment horizontal="right" wrapText="1"/>
    </xf>
    <xf numFmtId="0" fontId="5" fillId="3" borderId="1" xfId="0" applyFont="1" applyFill="1" applyBorder="1" applyAlignment="1">
      <alignment wrapText="1"/>
    </xf>
    <xf numFmtId="165" fontId="5" fillId="3" borderId="1" xfId="1" applyFont="1" applyFill="1" applyBorder="1" applyAlignment="1">
      <alignment horizontal="center" wrapText="1"/>
    </xf>
    <xf numFmtId="0" fontId="0" fillId="4" borderId="1" xfId="0" applyFill="1" applyBorder="1" applyAlignment="1">
      <alignment horizontal="right" wrapText="1"/>
    </xf>
    <xf numFmtId="165" fontId="1" fillId="4" borderId="1" xfId="1" applyFill="1" applyBorder="1" applyAlignment="1">
      <alignment horizontal="right" wrapText="1"/>
    </xf>
    <xf numFmtId="165" fontId="4" fillId="0" borderId="1" xfId="1" applyFont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165" fontId="6" fillId="2" borderId="1" xfId="1" applyFont="1" applyFill="1" applyBorder="1" applyAlignment="1">
      <alignment horizontal="right" wrapText="1"/>
    </xf>
    <xf numFmtId="165" fontId="4" fillId="4" borderId="1" xfId="1" applyFont="1" applyFill="1" applyBorder="1" applyAlignment="1">
      <alignment wrapText="1"/>
    </xf>
    <xf numFmtId="165" fontId="4" fillId="2" borderId="1" xfId="1" applyFont="1" applyFill="1" applyBorder="1" applyAlignment="1">
      <alignment wrapText="1"/>
    </xf>
    <xf numFmtId="165" fontId="4" fillId="4" borderId="1" xfId="1" applyFont="1" applyFill="1" applyBorder="1" applyAlignment="1">
      <alignment horizontal="center" wrapText="1"/>
    </xf>
    <xf numFmtId="166" fontId="4" fillId="3" borderId="1" xfId="4" applyFont="1" applyFill="1" applyBorder="1" applyAlignment="1">
      <alignment wrapText="1"/>
    </xf>
    <xf numFmtId="165" fontId="4" fillId="3" borderId="1" xfId="1" applyFont="1" applyFill="1" applyBorder="1" applyAlignment="1">
      <alignment horizontal="center" wrapText="1"/>
    </xf>
    <xf numFmtId="167" fontId="4" fillId="3" borderId="1" xfId="1" applyNumberFormat="1" applyFont="1" applyFill="1" applyBorder="1" applyAlignment="1">
      <alignment horizontal="right" wrapText="1"/>
    </xf>
    <xf numFmtId="165" fontId="4" fillId="5" borderId="0" xfId="1" applyFont="1" applyFill="1" applyAlignment="1">
      <alignment horizontal="right" wrapText="1"/>
    </xf>
    <xf numFmtId="165" fontId="1" fillId="5" borderId="0" xfId="1" applyFill="1" applyAlignment="1">
      <alignment horizontal="right" wrapText="1"/>
    </xf>
    <xf numFmtId="164" fontId="1" fillId="5" borderId="1" xfId="1" applyNumberFormat="1" applyFill="1" applyBorder="1" applyAlignment="1">
      <alignment horizontal="right" wrapText="1"/>
    </xf>
    <xf numFmtId="164" fontId="4" fillId="5" borderId="1" xfId="1" applyNumberFormat="1" applyFont="1" applyFill="1" applyBorder="1" applyAlignment="1">
      <alignment horizontal="right" wrapText="1"/>
    </xf>
    <xf numFmtId="164" fontId="4" fillId="5" borderId="1" xfId="1" applyNumberFormat="1" applyFont="1" applyFill="1" applyBorder="1" applyAlignment="1">
      <alignment wrapText="1"/>
    </xf>
    <xf numFmtId="164" fontId="5" fillId="5" borderId="1" xfId="1" applyNumberFormat="1" applyFont="1" applyFill="1" applyBorder="1" applyAlignment="1">
      <alignment horizontal="right" wrapText="1"/>
    </xf>
    <xf numFmtId="164" fontId="6" fillId="5" borderId="1" xfId="1" applyNumberFormat="1" applyFont="1" applyFill="1" applyBorder="1" applyAlignment="1">
      <alignment horizontal="right" wrapText="1"/>
    </xf>
    <xf numFmtId="164" fontId="4" fillId="5" borderId="1" xfId="1" applyNumberFormat="1" applyFont="1" applyFill="1" applyBorder="1" applyAlignment="1">
      <alignment horizontal="center" wrapText="1"/>
    </xf>
    <xf numFmtId="165" fontId="1" fillId="5" borderId="1" xfId="1" applyFill="1" applyBorder="1" applyAlignment="1">
      <alignment horizontal="right" wrapText="1"/>
    </xf>
    <xf numFmtId="165" fontId="4" fillId="6" borderId="0" xfId="1" applyFont="1" applyFill="1" applyAlignment="1">
      <alignment horizontal="right" wrapText="1"/>
    </xf>
    <xf numFmtId="165" fontId="1" fillId="6" borderId="0" xfId="1" applyFill="1" applyAlignment="1">
      <alignment horizontal="right" wrapText="1"/>
    </xf>
    <xf numFmtId="164" fontId="1" fillId="6" borderId="1" xfId="1" applyNumberFormat="1" applyFill="1" applyBorder="1" applyAlignment="1">
      <alignment horizontal="right" wrapText="1"/>
    </xf>
    <xf numFmtId="164" fontId="4" fillId="6" borderId="1" xfId="1" applyNumberFormat="1" applyFont="1" applyFill="1" applyBorder="1" applyAlignment="1">
      <alignment horizontal="right" wrapText="1"/>
    </xf>
    <xf numFmtId="164" fontId="4" fillId="6" borderId="1" xfId="1" applyNumberFormat="1" applyFont="1" applyFill="1" applyBorder="1" applyAlignment="1">
      <alignment wrapText="1"/>
    </xf>
    <xf numFmtId="164" fontId="5" fillId="6" borderId="1" xfId="1" applyNumberFormat="1" applyFont="1" applyFill="1" applyBorder="1" applyAlignment="1">
      <alignment horizontal="right" wrapText="1"/>
    </xf>
    <xf numFmtId="164" fontId="6" fillId="6" borderId="1" xfId="1" applyNumberFormat="1" applyFont="1" applyFill="1" applyBorder="1" applyAlignment="1">
      <alignment horizontal="right" wrapText="1"/>
    </xf>
    <xf numFmtId="164" fontId="4" fillId="6" borderId="1" xfId="1" applyNumberFormat="1" applyFont="1" applyFill="1" applyBorder="1" applyAlignment="1">
      <alignment horizontal="center" wrapText="1"/>
    </xf>
    <xf numFmtId="167" fontId="4" fillId="6" borderId="1" xfId="1" applyNumberFormat="1" applyFont="1" applyFill="1" applyBorder="1" applyAlignment="1">
      <alignment horizontal="right" wrapText="1"/>
    </xf>
    <xf numFmtId="165" fontId="1" fillId="6" borderId="1" xfId="1" applyFill="1" applyBorder="1" applyAlignment="1">
      <alignment horizontal="right" wrapText="1"/>
    </xf>
    <xf numFmtId="164" fontId="1" fillId="7" borderId="1" xfId="1" applyNumberFormat="1" applyFill="1" applyBorder="1" applyAlignment="1">
      <alignment horizontal="right" wrapText="1"/>
    </xf>
    <xf numFmtId="0" fontId="10" fillId="0" borderId="1" xfId="3" applyFont="1" applyBorder="1" applyAlignment="1">
      <alignment wrapText="1"/>
    </xf>
  </cellXfs>
  <cellStyles count="5">
    <cellStyle name="Comma" xfId="4" builtinId="3"/>
    <cellStyle name="Currency" xfId="1" builtinId="4"/>
    <cellStyle name="Normaali 2" xfId="2" xr:uid="{00000000-0005-0000-0000-000002000000}"/>
    <cellStyle name="Normal" xfId="0" builtinId="0"/>
    <cellStyle name="Normal 5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146010</xdr:colOff>
      <xdr:row>45</xdr:row>
      <xdr:rowOff>26272</xdr:rowOff>
    </xdr:from>
    <xdr:to>
      <xdr:col>4</xdr:col>
      <xdr:colOff>186330</xdr:colOff>
      <xdr:row>45</xdr:row>
      <xdr:rowOff>37792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A317B2F9-8BFE-4D56-BD1A-4A405D2F75E3}"/>
                </a:ext>
              </a:extLst>
            </xdr14:cNvPr>
            <xdr14:cNvContentPartPr/>
          </xdr14:nvContentPartPr>
          <xdr14:nvPr macro=""/>
          <xdr14:xfrm>
            <a:off x="5294273" y="11127660"/>
            <a:ext cx="40320" cy="1152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A317B2F9-8BFE-4D56-BD1A-4A405D2F75E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285633" y="11119020"/>
              <a:ext cx="57960" cy="291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3-29T13:38:31.530"/>
    </inkml:context>
    <inkml:brush xml:id="br0">
      <inkml:brushProperty name="width" value="0.05" units="cm"/>
      <inkml:brushProperty name="height" value="0.05" units="cm"/>
      <inkml:brushProperty name="color" value="#5B2D90"/>
    </inkml:brush>
  </inkml:definitions>
  <inkml:trace contextRef="#ctx0" brushRef="#br0">112 11 11863,'-26'-2'256,"1"0"64,5-1 0,5 1 16,1 1-272,3 1-64,15 13-672,3-4 352,0 0-4576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6"/>
  <sheetViews>
    <sheetView tabSelected="1" zoomScaleNormal="100" workbookViewId="0">
      <pane ySplit="1" topLeftCell="A51" activePane="bottomLeft" state="frozen"/>
      <selection pane="bottomLeft" activeCell="H76" sqref="H76"/>
    </sheetView>
  </sheetViews>
  <sheetFormatPr defaultColWidth="9" defaultRowHeight="14.5" x14ac:dyDescent="0.35"/>
  <cols>
    <col min="1" max="1" width="12.54296875" style="11" customWidth="1"/>
    <col min="2" max="2" width="27.26953125" style="11" bestFit="1" customWidth="1"/>
    <col min="3" max="3" width="17.54296875" style="19" customWidth="1"/>
    <col min="4" max="5" width="14.7265625" style="19" customWidth="1"/>
    <col min="6" max="6" width="14.7265625" style="101" customWidth="1"/>
    <col min="7" max="7" width="14.7265625" style="19" customWidth="1"/>
    <col min="8" max="8" width="14.7265625" style="91" customWidth="1"/>
    <col min="9" max="9" width="32.26953125" style="33" customWidth="1"/>
    <col min="10" max="10" width="31.7265625" style="15" customWidth="1"/>
    <col min="11" max="31" width="0" style="2" hidden="1" customWidth="1"/>
    <col min="32" max="32" width="2.54296875" style="2" customWidth="1"/>
    <col min="33" max="16384" width="9" style="2"/>
  </cols>
  <sheetData>
    <row r="1" spans="1:10" s="3" customFormat="1" ht="26.5" customHeight="1" x14ac:dyDescent="0.35">
      <c r="A1" s="61" t="s">
        <v>3</v>
      </c>
      <c r="B1" s="61" t="s">
        <v>35</v>
      </c>
      <c r="C1" s="62" t="s">
        <v>80</v>
      </c>
      <c r="D1" s="62" t="s">
        <v>72</v>
      </c>
      <c r="E1" s="62" t="s">
        <v>74</v>
      </c>
      <c r="F1" s="92" t="s">
        <v>75</v>
      </c>
      <c r="G1" s="62" t="s">
        <v>73</v>
      </c>
      <c r="H1" s="83" t="s">
        <v>79</v>
      </c>
      <c r="I1" s="29" t="s">
        <v>42</v>
      </c>
      <c r="J1" s="13"/>
    </row>
    <row r="2" spans="1:10" s="5" customFormat="1" ht="16.399999999999999" customHeight="1" x14ac:dyDescent="0.35">
      <c r="A2" s="63"/>
      <c r="B2" s="63"/>
      <c r="C2" s="16"/>
      <c r="D2" s="16"/>
      <c r="E2" s="16"/>
      <c r="F2" s="93"/>
      <c r="G2" s="16"/>
      <c r="H2" s="84"/>
      <c r="I2" s="30"/>
      <c r="J2" s="14"/>
    </row>
    <row r="3" spans="1:10" s="6" customFormat="1" ht="24.5" x14ac:dyDescent="0.35">
      <c r="A3" s="61" t="s">
        <v>28</v>
      </c>
      <c r="B3" s="61"/>
      <c r="C3" s="17"/>
      <c r="D3" s="17"/>
      <c r="E3" s="17"/>
      <c r="F3" s="93"/>
      <c r="G3" s="17"/>
      <c r="H3" s="84"/>
      <c r="I3" s="31" t="s">
        <v>41</v>
      </c>
      <c r="J3" s="34"/>
    </row>
    <row r="4" spans="1:10" s="5" customFormat="1" x14ac:dyDescent="0.35">
      <c r="A4" s="35">
        <v>1102</v>
      </c>
      <c r="B4" s="35" t="s">
        <v>27</v>
      </c>
      <c r="C4" s="64">
        <v>57000</v>
      </c>
      <c r="D4" s="20">
        <v>22219.279999999999</v>
      </c>
      <c r="E4" s="20">
        <v>24104.16</v>
      </c>
      <c r="F4" s="94">
        <f>SUM(D4:E4)</f>
        <v>46323.44</v>
      </c>
      <c r="G4" s="20">
        <f>F4-C4</f>
        <v>-10676.559999999998</v>
      </c>
      <c r="H4" s="85"/>
      <c r="I4" s="32" t="s">
        <v>47</v>
      </c>
      <c r="J4" s="35"/>
    </row>
    <row r="5" spans="1:10" x14ac:dyDescent="0.35">
      <c r="A5" s="11">
        <v>1104</v>
      </c>
      <c r="B5" s="11" t="s">
        <v>26</v>
      </c>
      <c r="C5" s="19">
        <v>180</v>
      </c>
      <c r="D5" s="18">
        <v>105</v>
      </c>
      <c r="E5" s="18">
        <v>139.15</v>
      </c>
      <c r="F5" s="94">
        <f t="shared" ref="F5:F6" si="0">SUM(D5:E5)</f>
        <v>244.15</v>
      </c>
      <c r="G5" s="18">
        <f>F5-C5</f>
        <v>64.150000000000006</v>
      </c>
      <c r="H5" s="85"/>
      <c r="I5" s="33" t="s">
        <v>32</v>
      </c>
      <c r="J5" s="11"/>
    </row>
    <row r="6" spans="1:10" x14ac:dyDescent="0.35">
      <c r="A6" s="11">
        <v>1105</v>
      </c>
      <c r="B6" s="11" t="s">
        <v>25</v>
      </c>
      <c r="C6" s="19">
        <v>180</v>
      </c>
      <c r="D6" s="18">
        <v>150</v>
      </c>
      <c r="E6" s="18">
        <v>160</v>
      </c>
      <c r="F6" s="94">
        <f t="shared" si="0"/>
        <v>310</v>
      </c>
      <c r="G6" s="18">
        <f>F6-C6</f>
        <v>130</v>
      </c>
      <c r="H6" s="85"/>
      <c r="I6" s="33" t="s">
        <v>31</v>
      </c>
      <c r="J6" s="11"/>
    </row>
    <row r="7" spans="1:10" s="7" customFormat="1" x14ac:dyDescent="0.35">
      <c r="A7" s="37"/>
      <c r="B7" s="37" t="s">
        <v>6</v>
      </c>
      <c r="C7" s="65">
        <f>SUM(C4:C6)</f>
        <v>57360</v>
      </c>
      <c r="D7" s="21">
        <f>SUM(D4:D6)</f>
        <v>22474.28</v>
      </c>
      <c r="E7" s="21">
        <f>SUM(E4:E6)</f>
        <v>24403.31</v>
      </c>
      <c r="F7" s="95">
        <f>SUM(D7:E7)</f>
        <v>46877.59</v>
      </c>
      <c r="G7" s="21">
        <f>F7-C7</f>
        <v>-10482.410000000003</v>
      </c>
      <c r="H7" s="86">
        <v>60000</v>
      </c>
      <c r="I7" s="36"/>
      <c r="J7" s="37"/>
    </row>
    <row r="8" spans="1:10" s="4" customFormat="1" x14ac:dyDescent="0.35">
      <c r="A8" s="39"/>
      <c r="B8" s="39"/>
      <c r="C8" s="66"/>
      <c r="D8" s="22"/>
      <c r="E8" s="22"/>
      <c r="F8" s="95"/>
      <c r="G8" s="22"/>
      <c r="H8" s="86"/>
      <c r="I8" s="38"/>
      <c r="J8" s="39"/>
    </row>
    <row r="9" spans="1:10" s="3" customFormat="1" x14ac:dyDescent="0.35">
      <c r="A9" s="42" t="s">
        <v>40</v>
      </c>
      <c r="B9" s="42"/>
      <c r="C9" s="67"/>
      <c r="D9" s="40"/>
      <c r="E9" s="40"/>
      <c r="F9" s="96"/>
      <c r="G9" s="40"/>
      <c r="H9" s="87"/>
      <c r="I9" s="41"/>
      <c r="J9" s="42"/>
    </row>
    <row r="10" spans="1:10" s="4" customFormat="1" x14ac:dyDescent="0.35">
      <c r="A10" s="39">
        <v>1308</v>
      </c>
      <c r="B10" s="35" t="s">
        <v>43</v>
      </c>
      <c r="C10" s="64">
        <v>6000</v>
      </c>
      <c r="D10" s="20">
        <v>0</v>
      </c>
      <c r="E10" s="20">
        <v>0</v>
      </c>
      <c r="F10" s="94">
        <v>0</v>
      </c>
      <c r="G10" s="20">
        <v>-6000</v>
      </c>
      <c r="H10" s="85"/>
      <c r="I10" s="32" t="s">
        <v>44</v>
      </c>
      <c r="J10" s="39"/>
    </row>
    <row r="11" spans="1:10" s="7" customFormat="1" x14ac:dyDescent="0.35">
      <c r="A11" s="37"/>
      <c r="B11" s="37" t="s">
        <v>6</v>
      </c>
      <c r="C11" s="65">
        <v>6000</v>
      </c>
      <c r="D11" s="21"/>
      <c r="E11" s="21">
        <v>0</v>
      </c>
      <c r="F11" s="95">
        <v>0</v>
      </c>
      <c r="G11" s="21">
        <f>F11-C11</f>
        <v>-6000</v>
      </c>
      <c r="H11" s="86">
        <v>0</v>
      </c>
      <c r="I11" s="36"/>
      <c r="J11" s="37"/>
    </row>
    <row r="12" spans="1:10" s="4" customFormat="1" x14ac:dyDescent="0.35">
      <c r="A12" s="39"/>
      <c r="B12" s="39"/>
      <c r="C12" s="66"/>
      <c r="D12" s="22"/>
      <c r="E12" s="22"/>
      <c r="F12" s="95"/>
      <c r="G12" s="22"/>
      <c r="H12" s="86"/>
      <c r="I12" s="38"/>
      <c r="J12" s="39"/>
    </row>
    <row r="13" spans="1:10" s="6" customFormat="1" ht="29" x14ac:dyDescent="0.35">
      <c r="A13" s="42" t="s">
        <v>33</v>
      </c>
      <c r="B13" s="42"/>
      <c r="C13" s="68"/>
      <c r="D13" s="23"/>
      <c r="E13" s="23"/>
      <c r="F13" s="94"/>
      <c r="G13" s="23"/>
      <c r="H13" s="85"/>
      <c r="I13" s="43" t="s">
        <v>48</v>
      </c>
      <c r="J13" s="44"/>
    </row>
    <row r="14" spans="1:10" ht="29" x14ac:dyDescent="0.35">
      <c r="A14" s="11">
        <v>1203</v>
      </c>
      <c r="B14" s="11" t="s">
        <v>24</v>
      </c>
      <c r="C14" s="64">
        <v>17000</v>
      </c>
      <c r="D14" s="20">
        <v>0</v>
      </c>
      <c r="E14" s="20"/>
      <c r="F14" s="94">
        <v>0</v>
      </c>
      <c r="G14" s="20">
        <f>F14-C14</f>
        <v>-17000</v>
      </c>
      <c r="H14" s="85"/>
      <c r="J14" s="11"/>
    </row>
    <row r="15" spans="1:10" x14ac:dyDescent="0.35">
      <c r="A15" s="11">
        <v>1204</v>
      </c>
      <c r="B15" s="11" t="s">
        <v>30</v>
      </c>
      <c r="C15" s="19">
        <v>10000</v>
      </c>
      <c r="D15" s="18">
        <v>0</v>
      </c>
      <c r="E15" s="18"/>
      <c r="F15" s="94">
        <v>0</v>
      </c>
      <c r="G15" s="18">
        <f>F15-C15</f>
        <v>-10000</v>
      </c>
      <c r="H15" s="85"/>
      <c r="J15" s="11"/>
    </row>
    <row r="16" spans="1:10" s="7" customFormat="1" x14ac:dyDescent="0.35">
      <c r="A16" s="37"/>
      <c r="B16" s="37" t="s">
        <v>6</v>
      </c>
      <c r="C16" s="65">
        <f>SUM(C14:C15)</f>
        <v>27000</v>
      </c>
      <c r="D16" s="21"/>
      <c r="E16" s="21">
        <v>0</v>
      </c>
      <c r="F16" s="95">
        <v>0</v>
      </c>
      <c r="G16" s="21">
        <f>F16-C16</f>
        <v>-27000</v>
      </c>
      <c r="H16" s="86">
        <v>27000</v>
      </c>
      <c r="I16" s="36"/>
      <c r="J16" s="37"/>
    </row>
    <row r="17" spans="1:10" s="4" customFormat="1" x14ac:dyDescent="0.35">
      <c r="A17" s="39"/>
      <c r="B17" s="39"/>
      <c r="C17" s="66"/>
      <c r="D17" s="22"/>
      <c r="E17" s="22"/>
      <c r="F17" s="95"/>
      <c r="G17" s="22"/>
      <c r="H17" s="86"/>
      <c r="I17" s="38"/>
      <c r="J17" s="39"/>
    </row>
    <row r="18" spans="1:10" s="6" customFormat="1" ht="24.5" x14ac:dyDescent="0.35">
      <c r="A18" s="42" t="s">
        <v>12</v>
      </c>
      <c r="B18" s="42"/>
      <c r="C18" s="68"/>
      <c r="D18" s="23"/>
      <c r="E18" s="23"/>
      <c r="F18" s="94"/>
      <c r="G18" s="23"/>
      <c r="H18" s="85"/>
      <c r="I18" s="43" t="s">
        <v>59</v>
      </c>
      <c r="J18" s="44"/>
    </row>
    <row r="19" spans="1:10" s="5" customFormat="1" ht="29" x14ac:dyDescent="0.35">
      <c r="A19" s="35">
        <v>1301</v>
      </c>
      <c r="B19" s="35" t="s">
        <v>70</v>
      </c>
      <c r="C19" s="64">
        <v>8000</v>
      </c>
      <c r="D19" s="20"/>
      <c r="E19" s="20">
        <v>520</v>
      </c>
      <c r="F19" s="94">
        <v>520</v>
      </c>
      <c r="G19" s="20">
        <f>F19-C19</f>
        <v>-7480</v>
      </c>
      <c r="H19" s="85">
        <v>13049.7</v>
      </c>
      <c r="I19" s="46" t="s">
        <v>82</v>
      </c>
      <c r="J19" s="35"/>
    </row>
    <row r="20" spans="1:10" x14ac:dyDescent="0.35">
      <c r="A20" s="11">
        <v>1302</v>
      </c>
      <c r="B20" s="11" t="s">
        <v>29</v>
      </c>
      <c r="C20" s="19">
        <v>4500</v>
      </c>
      <c r="D20" s="18"/>
      <c r="E20" s="18"/>
      <c r="F20" s="94"/>
      <c r="G20" s="18">
        <v>-4500</v>
      </c>
      <c r="H20" s="85">
        <v>0</v>
      </c>
      <c r="I20" s="45"/>
      <c r="J20" s="11"/>
    </row>
    <row r="21" spans="1:10" s="5" customFormat="1" ht="24.5" x14ac:dyDescent="0.35">
      <c r="A21" s="35">
        <v>1303</v>
      </c>
      <c r="B21" s="35" t="s">
        <v>66</v>
      </c>
      <c r="C21" s="64">
        <v>7000</v>
      </c>
      <c r="D21" s="20"/>
      <c r="E21" s="20"/>
      <c r="F21" s="94">
        <v>795.23</v>
      </c>
      <c r="G21" s="20">
        <f>F21-C21</f>
        <v>-6204.77</v>
      </c>
      <c r="H21" s="85">
        <v>3356.89</v>
      </c>
      <c r="I21" s="32" t="s">
        <v>83</v>
      </c>
      <c r="J21" s="35"/>
    </row>
    <row r="22" spans="1:10" s="5" customFormat="1" x14ac:dyDescent="0.35">
      <c r="A22" s="35">
        <v>1304</v>
      </c>
      <c r="B22" s="35" t="s">
        <v>10</v>
      </c>
      <c r="C22" s="64">
        <v>0</v>
      </c>
      <c r="D22" s="20">
        <v>582</v>
      </c>
      <c r="E22" s="20">
        <v>1</v>
      </c>
      <c r="F22" s="94">
        <v>583</v>
      </c>
      <c r="G22" s="20">
        <v>582</v>
      </c>
      <c r="H22" s="85">
        <v>583</v>
      </c>
      <c r="I22" s="46" t="s">
        <v>49</v>
      </c>
      <c r="J22" s="35"/>
    </row>
    <row r="23" spans="1:10" ht="24.5" x14ac:dyDescent="0.35">
      <c r="A23" s="11">
        <v>1305</v>
      </c>
      <c r="B23" s="11" t="s">
        <v>63</v>
      </c>
      <c r="C23" s="19">
        <v>4000</v>
      </c>
      <c r="D23" s="18"/>
      <c r="E23" s="18"/>
      <c r="F23" s="94">
        <v>0</v>
      </c>
      <c r="G23" s="18">
        <f>F23-C23</f>
        <v>-4000</v>
      </c>
      <c r="H23" s="85">
        <v>9000</v>
      </c>
      <c r="I23" s="45" t="s">
        <v>84</v>
      </c>
      <c r="J23" s="11"/>
    </row>
    <row r="24" spans="1:10" x14ac:dyDescent="0.35">
      <c r="A24" s="11">
        <v>1306</v>
      </c>
      <c r="B24" s="11" t="s">
        <v>77</v>
      </c>
      <c r="D24" s="18"/>
      <c r="E24" s="18">
        <v>20000</v>
      </c>
      <c r="F24" s="94">
        <v>20000</v>
      </c>
      <c r="G24" s="18">
        <v>20000</v>
      </c>
      <c r="H24" s="85">
        <v>20000</v>
      </c>
      <c r="I24" s="45"/>
      <c r="J24" s="11"/>
    </row>
    <row r="25" spans="1:10" s="7" customFormat="1" x14ac:dyDescent="0.35">
      <c r="A25" s="37"/>
      <c r="B25" s="37" t="s">
        <v>6</v>
      </c>
      <c r="C25" s="65">
        <f>SUM(C19,C20,C21,C22,C23)</f>
        <v>23500</v>
      </c>
      <c r="D25" s="21">
        <f>SUM(D22:D23)</f>
        <v>582</v>
      </c>
      <c r="E25" s="21">
        <f>SUM(E19:E24)</f>
        <v>20521</v>
      </c>
      <c r="F25" s="95">
        <f>SUM(F19:F24)</f>
        <v>21898.23</v>
      </c>
      <c r="G25" s="21">
        <f>SUM(G19:G24)</f>
        <v>-1602.7700000000004</v>
      </c>
      <c r="H25" s="86">
        <f>SUM(H19:H24)</f>
        <v>45989.59</v>
      </c>
      <c r="I25" s="36"/>
      <c r="J25" s="37"/>
    </row>
    <row r="26" spans="1:10" s="4" customFormat="1" x14ac:dyDescent="0.35">
      <c r="A26" s="39"/>
      <c r="B26" s="39"/>
      <c r="C26" s="66"/>
      <c r="D26" s="22"/>
      <c r="E26" s="22"/>
      <c r="F26" s="95"/>
      <c r="G26" s="22"/>
      <c r="H26" s="86"/>
      <c r="I26" s="38"/>
      <c r="J26" s="39"/>
    </row>
    <row r="27" spans="1:10" s="6" customFormat="1" x14ac:dyDescent="0.35">
      <c r="A27" s="42" t="s">
        <v>45</v>
      </c>
      <c r="B27" s="42"/>
      <c r="C27" s="69"/>
      <c r="D27" s="47"/>
      <c r="E27" s="47"/>
      <c r="F27" s="95"/>
      <c r="G27" s="47"/>
      <c r="H27" s="86"/>
      <c r="I27" s="41"/>
      <c r="J27" s="44"/>
    </row>
    <row r="28" spans="1:10" ht="24.5" x14ac:dyDescent="0.35">
      <c r="A28" s="11">
        <v>1403</v>
      </c>
      <c r="B28" s="11" t="s">
        <v>23</v>
      </c>
      <c r="C28" s="64">
        <v>2000</v>
      </c>
      <c r="D28" s="20"/>
      <c r="E28" s="20">
        <v>850</v>
      </c>
      <c r="F28" s="94">
        <v>850</v>
      </c>
      <c r="G28" s="20">
        <f>SUM(F28-C28)</f>
        <v>-1150</v>
      </c>
      <c r="H28" s="85">
        <v>1000</v>
      </c>
      <c r="I28" s="32" t="s">
        <v>46</v>
      </c>
      <c r="J28" s="11"/>
    </row>
    <row r="29" spans="1:10" s="5" customFormat="1" ht="24.5" x14ac:dyDescent="0.35">
      <c r="A29" s="35">
        <v>1402</v>
      </c>
      <c r="B29" s="35" t="s">
        <v>14</v>
      </c>
      <c r="C29" s="64">
        <v>500</v>
      </c>
      <c r="D29" s="20">
        <v>10000</v>
      </c>
      <c r="E29" s="20">
        <v>3.73</v>
      </c>
      <c r="F29" s="94">
        <v>10003.73</v>
      </c>
      <c r="G29" s="20">
        <f>SUM(F29-C29)</f>
        <v>9503.73</v>
      </c>
      <c r="H29" s="85">
        <v>10003.73</v>
      </c>
      <c r="I29" s="32" t="s">
        <v>78</v>
      </c>
      <c r="J29" s="35"/>
    </row>
    <row r="30" spans="1:10" s="8" customFormat="1" x14ac:dyDescent="0.35">
      <c r="A30" s="48"/>
      <c r="B30" s="37" t="s">
        <v>6</v>
      </c>
      <c r="C30" s="65">
        <f>SUM(C28,C29)</f>
        <v>2500</v>
      </c>
      <c r="D30" s="21">
        <f>SUM(D28:D29)</f>
        <v>10000</v>
      </c>
      <c r="E30" s="21">
        <f>SUM(E28:E29)</f>
        <v>853.73</v>
      </c>
      <c r="F30" s="95">
        <f>SUM(F28:F29)</f>
        <v>10853.73</v>
      </c>
      <c r="G30" s="21">
        <f>SUM(G28:G29)</f>
        <v>8353.73</v>
      </c>
      <c r="H30" s="86">
        <f>SUM(H28:H29)</f>
        <v>11003.73</v>
      </c>
      <c r="I30" s="36"/>
      <c r="J30" s="48"/>
    </row>
    <row r="31" spans="1:10" s="6" customFormat="1" ht="29" x14ac:dyDescent="0.35">
      <c r="A31" s="42" t="s">
        <v>22</v>
      </c>
      <c r="B31" s="70" t="s">
        <v>21</v>
      </c>
      <c r="C31" s="71">
        <f>SUM(C7,C11,C16,C25,C30)</f>
        <v>116360</v>
      </c>
      <c r="D31" s="49">
        <f>SUM(D7,D11,D12,D16,D25,D30)</f>
        <v>33056.28</v>
      </c>
      <c r="E31" s="49">
        <f>E7+E11+E16+E25+E30</f>
        <v>45778.04</v>
      </c>
      <c r="F31" s="97">
        <f>F7+F11+F16+F25+F30</f>
        <v>79629.549999999988</v>
      </c>
      <c r="G31" s="49">
        <f>G7+G11+G16+G25+I34+G30</f>
        <v>-36731.450000000012</v>
      </c>
      <c r="H31" s="88">
        <f>SUM(H7+H11+H16+H25+H30)</f>
        <v>143993.32</v>
      </c>
      <c r="I31" s="41"/>
      <c r="J31" s="44"/>
    </row>
    <row r="32" spans="1:10" x14ac:dyDescent="0.35">
      <c r="D32" s="18"/>
      <c r="E32" s="18"/>
      <c r="F32" s="94"/>
      <c r="G32" s="18"/>
      <c r="H32" s="85"/>
      <c r="J32" s="11"/>
    </row>
    <row r="33" spans="1:10" s="6" customFormat="1" x14ac:dyDescent="0.35">
      <c r="A33" s="42" t="s">
        <v>20</v>
      </c>
      <c r="B33" s="42"/>
      <c r="C33" s="68"/>
      <c r="D33" s="23"/>
      <c r="E33" s="23"/>
      <c r="F33" s="94"/>
      <c r="G33" s="23"/>
      <c r="H33" s="85"/>
      <c r="I33" s="43"/>
      <c r="J33" s="44"/>
    </row>
    <row r="34" spans="1:10" x14ac:dyDescent="0.35">
      <c r="A34" s="12"/>
      <c r="B34" s="12"/>
      <c r="D34" s="18"/>
      <c r="E34" s="18"/>
      <c r="F34" s="94"/>
      <c r="G34" s="18"/>
      <c r="H34" s="85"/>
      <c r="J34" s="11"/>
    </row>
    <row r="35" spans="1:10" s="6" customFormat="1" ht="15.5" x14ac:dyDescent="0.35">
      <c r="A35" s="42" t="s">
        <v>19</v>
      </c>
      <c r="B35" s="70"/>
      <c r="C35" s="68"/>
      <c r="D35" s="23"/>
      <c r="E35" s="23"/>
      <c r="F35" s="94"/>
      <c r="G35" s="23"/>
      <c r="H35" s="85"/>
      <c r="I35" s="43"/>
      <c r="J35" s="44"/>
    </row>
    <row r="36" spans="1:10" ht="28.9" customHeight="1" x14ac:dyDescent="0.35">
      <c r="A36" s="11">
        <v>2101</v>
      </c>
      <c r="B36" s="11" t="s">
        <v>18</v>
      </c>
      <c r="C36" s="19">
        <v>3500</v>
      </c>
      <c r="D36" s="18">
        <v>1347.81</v>
      </c>
      <c r="E36" s="18">
        <v>1824.86</v>
      </c>
      <c r="F36" s="94">
        <f>SUM(D36:E36)</f>
        <v>3172.67</v>
      </c>
      <c r="G36" s="18">
        <f>F36-C36</f>
        <v>-327.32999999999993</v>
      </c>
      <c r="H36" s="85">
        <v>7352</v>
      </c>
      <c r="I36" s="45" t="s">
        <v>50</v>
      </c>
      <c r="J36" s="11"/>
    </row>
    <row r="37" spans="1:10" ht="28.5" customHeight="1" x14ac:dyDescent="0.35">
      <c r="B37" s="72" t="s">
        <v>51</v>
      </c>
      <c r="C37" s="73">
        <v>1200</v>
      </c>
      <c r="D37" s="50">
        <v>1347.81</v>
      </c>
      <c r="E37" s="50">
        <v>1824.86</v>
      </c>
      <c r="F37" s="94">
        <f>SUM(D37:E37)</f>
        <v>3172.67</v>
      </c>
      <c r="G37" s="50"/>
      <c r="H37" s="85">
        <v>5052</v>
      </c>
      <c r="I37" s="51" t="s">
        <v>52</v>
      </c>
      <c r="J37" s="11"/>
    </row>
    <row r="38" spans="1:10" ht="21" customHeight="1" x14ac:dyDescent="0.35">
      <c r="B38" s="72" t="s">
        <v>37</v>
      </c>
      <c r="C38" s="73">
        <v>800</v>
      </c>
      <c r="D38" s="50"/>
      <c r="E38" s="50"/>
      <c r="F38" s="94"/>
      <c r="G38" s="50"/>
      <c r="H38" s="85">
        <v>800</v>
      </c>
      <c r="I38" s="51" t="s">
        <v>53</v>
      </c>
      <c r="J38" s="11"/>
    </row>
    <row r="39" spans="1:10" ht="21" customHeight="1" x14ac:dyDescent="0.35">
      <c r="B39" s="72" t="s">
        <v>38</v>
      </c>
      <c r="C39" s="73">
        <v>1000</v>
      </c>
      <c r="D39" s="50"/>
      <c r="E39" s="50"/>
      <c r="F39" s="94"/>
      <c r="G39" s="50"/>
      <c r="H39" s="85">
        <v>1000</v>
      </c>
      <c r="I39" s="51" t="s">
        <v>54</v>
      </c>
      <c r="J39" s="11"/>
    </row>
    <row r="40" spans="1:10" ht="21" customHeight="1" x14ac:dyDescent="0.35">
      <c r="B40" s="72" t="s">
        <v>39</v>
      </c>
      <c r="C40" s="73">
        <v>500</v>
      </c>
      <c r="D40" s="50"/>
      <c r="E40" s="50"/>
      <c r="F40" s="94"/>
      <c r="G40" s="50"/>
      <c r="H40" s="85">
        <v>500</v>
      </c>
      <c r="I40" s="51" t="s">
        <v>55</v>
      </c>
      <c r="J40" s="11"/>
    </row>
    <row r="41" spans="1:10" ht="24.5" x14ac:dyDescent="0.35">
      <c r="A41" s="11">
        <v>2103</v>
      </c>
      <c r="B41" s="11" t="s">
        <v>17</v>
      </c>
      <c r="C41" s="64">
        <v>10000</v>
      </c>
      <c r="D41" s="20">
        <v>12944.82</v>
      </c>
      <c r="E41" s="20">
        <v>737.73</v>
      </c>
      <c r="F41" s="94">
        <f>SUM(D41:E41)</f>
        <v>13682.55</v>
      </c>
      <c r="G41" s="20">
        <f>SUM(F41-C41)</f>
        <v>3682.5499999999993</v>
      </c>
      <c r="H41" s="85">
        <v>13800</v>
      </c>
      <c r="I41" s="33" t="s">
        <v>64</v>
      </c>
      <c r="J41" s="11"/>
    </row>
    <row r="42" spans="1:10" s="5" customFormat="1" ht="24.5" x14ac:dyDescent="0.35">
      <c r="A42" s="35">
        <v>2104</v>
      </c>
      <c r="B42" s="35" t="s">
        <v>56</v>
      </c>
      <c r="C42" s="64">
        <v>2200</v>
      </c>
      <c r="D42" s="20"/>
      <c r="E42" s="20"/>
      <c r="F42" s="94">
        <v>0</v>
      </c>
      <c r="G42" s="20">
        <f>SUM(F42-C42)</f>
        <v>-2200</v>
      </c>
      <c r="H42" s="85">
        <v>2200</v>
      </c>
      <c r="I42" s="32" t="s">
        <v>62</v>
      </c>
      <c r="J42" s="35"/>
    </row>
    <row r="43" spans="1:10" ht="24.5" x14ac:dyDescent="0.35">
      <c r="A43" s="11">
        <v>2105</v>
      </c>
      <c r="B43" s="11" t="s">
        <v>16</v>
      </c>
      <c r="C43" s="19">
        <v>1000</v>
      </c>
      <c r="D43" s="18">
        <v>376.47</v>
      </c>
      <c r="E43" s="18">
        <v>375.79</v>
      </c>
      <c r="F43" s="94">
        <f>SUM(D43:E43)</f>
        <v>752.26</v>
      </c>
      <c r="G43" s="18">
        <f>F43-C43</f>
        <v>-247.74</v>
      </c>
      <c r="H43" s="85">
        <v>1400</v>
      </c>
      <c r="I43" s="33" t="s">
        <v>60</v>
      </c>
      <c r="J43" s="11"/>
    </row>
    <row r="44" spans="1:10" x14ac:dyDescent="0.35">
      <c r="A44" s="11">
        <v>2106</v>
      </c>
      <c r="B44" s="11" t="s">
        <v>15</v>
      </c>
      <c r="C44" s="19">
        <v>600</v>
      </c>
      <c r="D44" s="18">
        <v>266.55</v>
      </c>
      <c r="E44" s="18">
        <v>85.08</v>
      </c>
      <c r="F44" s="94">
        <f>SUM(D44:E44)</f>
        <v>351.63</v>
      </c>
      <c r="G44" s="18">
        <f>F44-C44</f>
        <v>-248.37</v>
      </c>
      <c r="H44" s="85">
        <v>500</v>
      </c>
      <c r="I44" s="33" t="s">
        <v>61</v>
      </c>
      <c r="J44" s="11"/>
    </row>
    <row r="45" spans="1:10" ht="24.5" x14ac:dyDescent="0.35">
      <c r="A45" s="35">
        <v>2109</v>
      </c>
      <c r="B45" s="11" t="s">
        <v>57</v>
      </c>
      <c r="C45" s="19">
        <v>3000</v>
      </c>
      <c r="D45" s="18"/>
      <c r="E45" s="18"/>
      <c r="F45" s="94">
        <v>0</v>
      </c>
      <c r="G45" s="18">
        <f>F45-C45</f>
        <v>-3000</v>
      </c>
      <c r="H45" s="85">
        <v>0</v>
      </c>
      <c r="I45" s="33" t="s">
        <v>58</v>
      </c>
      <c r="J45" s="11"/>
    </row>
    <row r="46" spans="1:10" ht="24.5" x14ac:dyDescent="0.35">
      <c r="A46" s="11">
        <v>2110</v>
      </c>
      <c r="B46" s="11" t="s">
        <v>67</v>
      </c>
      <c r="C46" s="19">
        <v>3000</v>
      </c>
      <c r="D46" s="18"/>
      <c r="E46" s="18">
        <v>2591.0700000000002</v>
      </c>
      <c r="F46" s="94">
        <v>2591.0700000000002</v>
      </c>
      <c r="G46" s="18">
        <f>SUM(F46-C46)</f>
        <v>-408.92999999999984</v>
      </c>
      <c r="H46" s="85">
        <v>2600</v>
      </c>
      <c r="I46" s="33" t="s">
        <v>68</v>
      </c>
      <c r="J46" s="11"/>
    </row>
    <row r="47" spans="1:10" x14ac:dyDescent="0.35">
      <c r="A47" s="11">
        <v>2107</v>
      </c>
      <c r="B47" s="11" t="s">
        <v>76</v>
      </c>
      <c r="D47" s="18"/>
      <c r="E47" s="18">
        <v>6963.05</v>
      </c>
      <c r="F47" s="94">
        <v>6963.05</v>
      </c>
      <c r="G47" s="18">
        <f>SUM(F47-C47)</f>
        <v>6963.05</v>
      </c>
      <c r="H47" s="85">
        <v>8700</v>
      </c>
      <c r="J47" s="11"/>
    </row>
    <row r="48" spans="1:10" s="7" customFormat="1" x14ac:dyDescent="0.35">
      <c r="A48" s="37"/>
      <c r="B48" s="37" t="s">
        <v>6</v>
      </c>
      <c r="C48" s="65">
        <f>SUM(C36,C41,C42,C43,C44,C45,C46)</f>
        <v>23300</v>
      </c>
      <c r="D48" s="21">
        <f>SUM(D37:D47)</f>
        <v>14935.649999999998</v>
      </c>
      <c r="E48" s="21">
        <f>SUM(E37:E47)</f>
        <v>12577.580000000002</v>
      </c>
      <c r="F48" s="95">
        <f>SUM(F36:F47)</f>
        <v>30685.899999999998</v>
      </c>
      <c r="G48" s="21">
        <f>SUM(G36:G47)</f>
        <v>4213.2299999999996</v>
      </c>
      <c r="H48" s="86">
        <f>SUM(H36+H41+H42+H43+H44+H45+H46+H47)</f>
        <v>36552</v>
      </c>
      <c r="I48" s="36"/>
      <c r="J48" s="37"/>
    </row>
    <row r="49" spans="1:10" s="1" customFormat="1" x14ac:dyDescent="0.35">
      <c r="A49" s="12"/>
      <c r="B49" s="12"/>
      <c r="C49" s="74"/>
      <c r="D49" s="52"/>
      <c r="E49" s="52"/>
      <c r="F49" s="95"/>
      <c r="G49" s="52"/>
      <c r="H49" s="86"/>
      <c r="I49" s="53"/>
      <c r="J49" s="12"/>
    </row>
    <row r="50" spans="1:10" s="6" customFormat="1" ht="29" x14ac:dyDescent="0.35">
      <c r="A50" s="42" t="s">
        <v>33</v>
      </c>
      <c r="B50" s="42"/>
      <c r="C50" s="68"/>
      <c r="D50" s="23"/>
      <c r="E50" s="23"/>
      <c r="F50" s="94"/>
      <c r="G50" s="23"/>
      <c r="H50" s="85"/>
      <c r="I50" s="43" t="s">
        <v>48</v>
      </c>
      <c r="J50" s="44"/>
    </row>
    <row r="51" spans="1:10" x14ac:dyDescent="0.35">
      <c r="A51" s="11">
        <v>2303</v>
      </c>
      <c r="B51" s="11" t="s">
        <v>30</v>
      </c>
      <c r="C51" s="19">
        <v>10000</v>
      </c>
      <c r="D51" s="18"/>
      <c r="E51" s="18"/>
      <c r="F51" s="94">
        <v>0</v>
      </c>
      <c r="G51" s="18">
        <f>F51-C51</f>
        <v>-10000</v>
      </c>
      <c r="H51" s="85">
        <v>10000</v>
      </c>
      <c r="J51" s="11"/>
    </row>
    <row r="52" spans="1:10" s="9" customFormat="1" ht="24.5" x14ac:dyDescent="0.35">
      <c r="A52" s="75">
        <v>2301</v>
      </c>
      <c r="B52" s="75" t="s">
        <v>13</v>
      </c>
      <c r="C52" s="76">
        <v>11000</v>
      </c>
      <c r="D52" s="24"/>
      <c r="E52" s="24"/>
      <c r="F52" s="98">
        <v>0</v>
      </c>
      <c r="G52" s="24">
        <f>F52-C52</f>
        <v>-11000</v>
      </c>
      <c r="H52" s="89">
        <v>11000</v>
      </c>
      <c r="I52" s="54" t="s">
        <v>69</v>
      </c>
      <c r="J52" s="55"/>
    </row>
    <row r="53" spans="1:10" s="7" customFormat="1" x14ac:dyDescent="0.35">
      <c r="A53" s="37"/>
      <c r="B53" s="37" t="s">
        <v>6</v>
      </c>
      <c r="C53" s="77">
        <f>SUM(C51:C52)</f>
        <v>21000</v>
      </c>
      <c r="D53" s="25">
        <v>0</v>
      </c>
      <c r="E53" s="25"/>
      <c r="F53" s="96">
        <v>0</v>
      </c>
      <c r="G53" s="25">
        <v>-21000</v>
      </c>
      <c r="H53" s="87">
        <v>21000</v>
      </c>
      <c r="I53" s="56"/>
      <c r="J53" s="37"/>
    </row>
    <row r="54" spans="1:10" s="4" customFormat="1" x14ac:dyDescent="0.35">
      <c r="A54" s="39"/>
      <c r="B54" s="39"/>
      <c r="C54" s="78"/>
      <c r="D54" s="26"/>
      <c r="E54" s="26"/>
      <c r="F54" s="96"/>
      <c r="G54" s="26"/>
      <c r="H54" s="87"/>
      <c r="I54" s="57"/>
      <c r="J54" s="39"/>
    </row>
    <row r="55" spans="1:10" s="6" customFormat="1" ht="24.5" x14ac:dyDescent="0.35">
      <c r="A55" s="42" t="s">
        <v>12</v>
      </c>
      <c r="B55" s="42"/>
      <c r="C55" s="68"/>
      <c r="D55" s="23"/>
      <c r="E55" s="23"/>
      <c r="F55" s="94"/>
      <c r="G55" s="23"/>
      <c r="H55" s="85"/>
      <c r="I55" s="43" t="s">
        <v>59</v>
      </c>
      <c r="J55" s="44"/>
    </row>
    <row r="56" spans="1:10" s="5" customFormat="1" ht="29" x14ac:dyDescent="0.35">
      <c r="A56" s="35">
        <v>2401</v>
      </c>
      <c r="B56" s="35" t="s">
        <v>70</v>
      </c>
      <c r="C56" s="64">
        <v>8000</v>
      </c>
      <c r="D56" s="20"/>
      <c r="E56" s="20"/>
      <c r="F56" s="20">
        <v>0</v>
      </c>
      <c r="G56" s="20">
        <v>-8000</v>
      </c>
      <c r="H56" s="85">
        <v>13049.7</v>
      </c>
      <c r="I56" s="32" t="s">
        <v>87</v>
      </c>
      <c r="J56" s="35"/>
    </row>
    <row r="57" spans="1:10" x14ac:dyDescent="0.35">
      <c r="A57" s="11">
        <v>2402</v>
      </c>
      <c r="B57" s="11" t="s">
        <v>11</v>
      </c>
      <c r="C57" s="19">
        <v>4500</v>
      </c>
      <c r="D57" s="18"/>
      <c r="E57" s="18">
        <v>500</v>
      </c>
      <c r="F57" s="94">
        <v>500</v>
      </c>
      <c r="G57" s="18">
        <v>-4000</v>
      </c>
      <c r="H57" s="85">
        <v>1000</v>
      </c>
      <c r="J57" s="11"/>
    </row>
    <row r="58" spans="1:10" s="5" customFormat="1" ht="24.5" x14ac:dyDescent="0.35">
      <c r="A58" s="35">
        <v>2403</v>
      </c>
      <c r="B58" s="35" t="s">
        <v>66</v>
      </c>
      <c r="C58" s="64">
        <v>7000</v>
      </c>
      <c r="D58" s="20"/>
      <c r="E58" s="20"/>
      <c r="F58" s="20">
        <v>0</v>
      </c>
      <c r="G58" s="20">
        <f>SUM(F58-C58)</f>
        <v>-7000</v>
      </c>
      <c r="H58" s="85">
        <v>3356.89</v>
      </c>
      <c r="I58" s="32" t="s">
        <v>88</v>
      </c>
      <c r="J58" s="35"/>
    </row>
    <row r="59" spans="1:10" ht="24.5" x14ac:dyDescent="0.35">
      <c r="A59" s="11">
        <v>2404</v>
      </c>
      <c r="B59" s="11" t="s">
        <v>10</v>
      </c>
      <c r="D59" s="18">
        <v>40</v>
      </c>
      <c r="E59" s="18"/>
      <c r="F59" s="94">
        <v>40</v>
      </c>
      <c r="G59" s="18">
        <v>40</v>
      </c>
      <c r="H59" s="85">
        <v>40</v>
      </c>
      <c r="I59" s="46" t="s">
        <v>71</v>
      </c>
      <c r="J59" s="11"/>
    </row>
    <row r="60" spans="1:10" ht="24.5" x14ac:dyDescent="0.35">
      <c r="A60" s="11">
        <v>2405</v>
      </c>
      <c r="B60" s="11" t="s">
        <v>63</v>
      </c>
      <c r="C60" s="19">
        <v>4000</v>
      </c>
      <c r="D60" s="18"/>
      <c r="E60" s="18"/>
      <c r="F60" s="94">
        <v>0</v>
      </c>
      <c r="G60" s="18">
        <v>-4000</v>
      </c>
      <c r="H60" s="85">
        <v>9000</v>
      </c>
      <c r="I60" s="33" t="s">
        <v>89</v>
      </c>
      <c r="J60" s="11"/>
    </row>
    <row r="61" spans="1:10" s="5" customFormat="1" x14ac:dyDescent="0.35">
      <c r="A61" s="35">
        <v>2407</v>
      </c>
      <c r="B61" s="35" t="s">
        <v>77</v>
      </c>
      <c r="C61" s="64"/>
      <c r="D61" s="20"/>
      <c r="E61" s="20"/>
      <c r="F61" s="20"/>
      <c r="G61" s="20"/>
      <c r="H61" s="85">
        <v>4000</v>
      </c>
      <c r="I61" s="32" t="s">
        <v>86</v>
      </c>
      <c r="J61" s="35"/>
    </row>
    <row r="62" spans="1:10" s="8" customFormat="1" x14ac:dyDescent="0.35">
      <c r="A62" s="48"/>
      <c r="B62" s="48" t="s">
        <v>6</v>
      </c>
      <c r="C62" s="79">
        <f>SUM(C56:C60)</f>
        <v>23500</v>
      </c>
      <c r="D62" s="21">
        <f>SUM(D59:D60)</f>
        <v>40</v>
      </c>
      <c r="E62" s="21">
        <v>500</v>
      </c>
      <c r="F62" s="95">
        <v>540</v>
      </c>
      <c r="G62" s="21">
        <f>F62-C62</f>
        <v>-22960</v>
      </c>
      <c r="H62" s="86">
        <f>SUM(H56:H61)</f>
        <v>30446.59</v>
      </c>
      <c r="I62" s="36"/>
      <c r="J62" s="48"/>
    </row>
    <row r="63" spans="1:10" s="10" customFormat="1" ht="29" x14ac:dyDescent="0.35">
      <c r="A63" s="80" t="s">
        <v>65</v>
      </c>
      <c r="B63" s="80"/>
      <c r="C63" s="68"/>
      <c r="D63" s="23"/>
      <c r="E63" s="23"/>
      <c r="F63" s="94"/>
      <c r="G63" s="23"/>
      <c r="H63" s="85"/>
      <c r="I63" s="58"/>
      <c r="J63" s="59"/>
    </row>
    <row r="64" spans="1:10" ht="24.5" x14ac:dyDescent="0.35">
      <c r="A64" s="11">
        <v>2202</v>
      </c>
      <c r="B64" s="27" t="s">
        <v>9</v>
      </c>
      <c r="C64" s="19">
        <v>13000</v>
      </c>
      <c r="D64" s="18">
        <v>3059.6</v>
      </c>
      <c r="E64" s="18"/>
      <c r="F64" s="94">
        <v>3059.6</v>
      </c>
      <c r="G64" s="18">
        <f>D64-C64</f>
        <v>-9940.4</v>
      </c>
      <c r="H64" s="85">
        <v>5000</v>
      </c>
      <c r="I64" s="33" t="s">
        <v>34</v>
      </c>
      <c r="J64" s="11"/>
    </row>
    <row r="65" spans="1:10" x14ac:dyDescent="0.35">
      <c r="A65" s="11">
        <v>2204</v>
      </c>
      <c r="B65" s="27" t="s">
        <v>8</v>
      </c>
      <c r="C65" s="19">
        <v>13000</v>
      </c>
      <c r="D65" s="18">
        <v>7311.34</v>
      </c>
      <c r="E65" s="18"/>
      <c r="F65" s="94">
        <v>7311.34</v>
      </c>
      <c r="G65" s="18">
        <f>D65-C65</f>
        <v>-5688.66</v>
      </c>
      <c r="H65" s="102">
        <v>21000</v>
      </c>
      <c r="I65" s="33" t="s">
        <v>85</v>
      </c>
      <c r="J65" s="103"/>
    </row>
    <row r="66" spans="1:10" s="5" customFormat="1" x14ac:dyDescent="0.35">
      <c r="A66" s="35">
        <v>2102</v>
      </c>
      <c r="B66" s="28" t="s">
        <v>7</v>
      </c>
      <c r="C66" s="64">
        <v>10000</v>
      </c>
      <c r="D66" s="20">
        <v>180</v>
      </c>
      <c r="E66" s="20"/>
      <c r="F66" s="94">
        <v>180</v>
      </c>
      <c r="G66" s="20">
        <f>D66-C66</f>
        <v>-9820</v>
      </c>
      <c r="H66" s="85">
        <v>300</v>
      </c>
      <c r="I66" s="32" t="s">
        <v>36</v>
      </c>
      <c r="J66" s="35"/>
    </row>
    <row r="67" spans="1:10" s="8" customFormat="1" x14ac:dyDescent="0.35">
      <c r="A67" s="48"/>
      <c r="B67" s="48" t="s">
        <v>6</v>
      </c>
      <c r="C67" s="65">
        <f>SUM(C64:C66)</f>
        <v>36000</v>
      </c>
      <c r="D67" s="21">
        <f>SUM(D64:D66)</f>
        <v>10550.94</v>
      </c>
      <c r="E67" s="21"/>
      <c r="F67" s="95">
        <f>SUM(F64:F66)</f>
        <v>10550.94</v>
      </c>
      <c r="G67" s="21">
        <f>D67-C67</f>
        <v>-25449.059999999998</v>
      </c>
      <c r="H67" s="86">
        <f>SUM(H64:H66)</f>
        <v>26300</v>
      </c>
      <c r="I67" s="51"/>
      <c r="J67" s="48"/>
    </row>
    <row r="68" spans="1:10" s="5" customFormat="1" x14ac:dyDescent="0.35">
      <c r="A68" s="35"/>
      <c r="B68" s="35"/>
      <c r="C68" s="64"/>
      <c r="D68" s="20"/>
      <c r="E68" s="20"/>
      <c r="F68" s="94"/>
      <c r="G68" s="20"/>
      <c r="H68" s="85"/>
      <c r="I68" s="32"/>
      <c r="J68" s="35"/>
    </row>
    <row r="69" spans="1:10" s="6" customFormat="1" ht="29" x14ac:dyDescent="0.35">
      <c r="A69" s="42" t="s">
        <v>5</v>
      </c>
      <c r="B69" s="70" t="s">
        <v>4</v>
      </c>
      <c r="C69" s="81">
        <f>SUM(C48,C53,C62,C67)</f>
        <v>103800</v>
      </c>
      <c r="D69" s="60">
        <f>SUM(D48,D53,D62,D67)</f>
        <v>25526.589999999997</v>
      </c>
      <c r="E69" s="60">
        <f>E48+E53+E62+E67</f>
        <v>13077.580000000002</v>
      </c>
      <c r="F69" s="99">
        <f>F48+F53+F62+F67</f>
        <v>41776.839999999997</v>
      </c>
      <c r="G69" s="60">
        <f>G48+G53+G62+G67</f>
        <v>-65195.83</v>
      </c>
      <c r="H69" s="90">
        <f>H48+H53+H62+H67</f>
        <v>114298.59</v>
      </c>
      <c r="I69" s="43"/>
      <c r="J69" s="44"/>
    </row>
    <row r="70" spans="1:10" s="5" customFormat="1" x14ac:dyDescent="0.35">
      <c r="A70" s="35"/>
      <c r="B70" s="35"/>
      <c r="C70" s="64"/>
      <c r="D70" s="20"/>
      <c r="E70" s="20"/>
      <c r="F70" s="94"/>
      <c r="G70" s="20"/>
      <c r="H70" s="85"/>
      <c r="I70" s="32"/>
      <c r="J70" s="35"/>
    </row>
    <row r="71" spans="1:10" s="6" customFormat="1" x14ac:dyDescent="0.35">
      <c r="A71" s="44" t="s">
        <v>3</v>
      </c>
      <c r="B71" s="42" t="s">
        <v>2</v>
      </c>
      <c r="C71" s="82">
        <f t="shared" ref="C71:H71" si="1">C31-C69</f>
        <v>12560</v>
      </c>
      <c r="D71" s="82">
        <f t="shared" si="1"/>
        <v>7529.6900000000023</v>
      </c>
      <c r="E71" s="82">
        <f t="shared" si="1"/>
        <v>32700.46</v>
      </c>
      <c r="F71" s="100">
        <f t="shared" si="1"/>
        <v>37852.709999999992</v>
      </c>
      <c r="G71" s="47">
        <f t="shared" si="1"/>
        <v>28464.37999999999</v>
      </c>
      <c r="H71" s="86">
        <f t="shared" si="1"/>
        <v>29694.73000000001</v>
      </c>
      <c r="I71" s="43"/>
      <c r="J71" s="44"/>
    </row>
    <row r="72" spans="1:10" x14ac:dyDescent="0.35">
      <c r="D72" s="18"/>
      <c r="E72" s="18"/>
      <c r="F72" s="94"/>
      <c r="G72" s="18"/>
      <c r="H72" s="85"/>
      <c r="J72" s="11"/>
    </row>
    <row r="73" spans="1:10" ht="24.5" x14ac:dyDescent="0.35">
      <c r="A73" s="11" t="s">
        <v>1</v>
      </c>
      <c r="B73" s="11" t="s">
        <v>0</v>
      </c>
      <c r="C73" s="19">
        <f>PRODUCT(C69,0.1)</f>
        <v>10380</v>
      </c>
      <c r="D73" s="18"/>
      <c r="E73" s="18"/>
      <c r="F73" s="94"/>
      <c r="G73" s="18"/>
      <c r="H73" s="85"/>
      <c r="I73" s="33" t="s">
        <v>81</v>
      </c>
      <c r="J73" s="11"/>
    </row>
    <row r="74" spans="1:10" x14ac:dyDescent="0.35">
      <c r="D74" s="18"/>
      <c r="E74" s="18"/>
      <c r="F74" s="94"/>
      <c r="G74" s="18"/>
      <c r="H74" s="85"/>
      <c r="J74" s="11"/>
    </row>
    <row r="75" spans="1:10" x14ac:dyDescent="0.35">
      <c r="D75" s="18"/>
      <c r="E75" s="18"/>
      <c r="F75" s="94"/>
      <c r="G75" s="18"/>
      <c r="H75" s="85"/>
    </row>
    <row r="76" spans="1:10" x14ac:dyDescent="0.35">
      <c r="D76" s="18"/>
      <c r="E76" s="18"/>
      <c r="F76" s="94"/>
      <c r="G76" s="18"/>
      <c r="H76" s="85"/>
    </row>
  </sheetData>
  <pageMargins left="0.2" right="0.2" top="0.25" bottom="0.25" header="0" footer="0"/>
  <pageSetup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2020-2022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Boineau</dc:creator>
  <cp:lastModifiedBy>De Klerk, Susan &lt;sdk@sun.ac.za&gt;</cp:lastModifiedBy>
  <cp:lastPrinted>2022-01-12T00:22:42Z</cp:lastPrinted>
  <dcterms:created xsi:type="dcterms:W3CDTF">2016-09-05T15:20:56Z</dcterms:created>
  <dcterms:modified xsi:type="dcterms:W3CDTF">2022-05-09T10:07:43Z</dcterms:modified>
</cp:coreProperties>
</file>